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7635" yWindow="-15" windowWidth="7680" windowHeight="8715"/>
  </bookViews>
  <sheets>
    <sheet name="Kierunek" sheetId="1" r:id="rId1"/>
    <sheet name="P" sheetId="6" r:id="rId2"/>
    <sheet name="Arkusz2" sheetId="9" r:id="rId3"/>
  </sheets>
  <definedNames>
    <definedName name="druk_kier">Kierunek!$C$1:$Z$30</definedName>
    <definedName name="druk_podst">Kierunek!$C$1:$Z$30</definedName>
    <definedName name="druk_spec">#REF!</definedName>
    <definedName name="ECTS_r">P!$C$11</definedName>
    <definedName name="ECTS_s">P!$C$11</definedName>
    <definedName name="egz_r">P!$C$10</definedName>
    <definedName name="egz_s">P!$C$9</definedName>
    <definedName name="max_11">P!$C$8</definedName>
    <definedName name="max_st">P!$C$7</definedName>
    <definedName name="max_t">P!$C$5</definedName>
    <definedName name="min_st">P!$C$6</definedName>
    <definedName name="_xlnm.Print_Area" localSheetId="0">Kierunek!$A$1:$Z$32</definedName>
    <definedName name="tyg">P!$C$4</definedName>
  </definedNames>
  <calcPr calcId="162913"/>
</workbook>
</file>

<file path=xl/calcChain.xml><?xml version="1.0" encoding="utf-8"?>
<calcChain xmlns="http://schemas.openxmlformats.org/spreadsheetml/2006/main">
  <c r="H26" i="1" l="1"/>
  <c r="H25" i="1"/>
  <c r="S24" i="1"/>
  <c r="X24" i="1"/>
  <c r="H23" i="1"/>
  <c r="I23" i="1"/>
  <c r="G23" i="1"/>
  <c r="F23" i="1"/>
  <c r="E23" i="1"/>
  <c r="E12" i="1"/>
  <c r="E7" i="1"/>
  <c r="F11" i="1" l="1"/>
  <c r="M7" i="1" l="1"/>
  <c r="N7" i="1"/>
  <c r="P7" i="1"/>
  <c r="R7" i="1"/>
  <c r="S7" i="1"/>
  <c r="T7" i="1"/>
  <c r="O7" i="1"/>
  <c r="H11" i="1"/>
  <c r="G11" i="1"/>
  <c r="E11" i="1"/>
  <c r="Y24" i="1"/>
  <c r="W24" i="1"/>
  <c r="V24" i="1"/>
  <c r="U24" i="1"/>
  <c r="E26" i="1"/>
  <c r="F26" i="1"/>
  <c r="J23" i="1"/>
  <c r="M12" i="1"/>
  <c r="N12" i="1"/>
  <c r="O12" i="1"/>
  <c r="Q12" i="1"/>
  <c r="R12" i="1"/>
  <c r="S12" i="1"/>
  <c r="T12" i="1"/>
  <c r="J22" i="1"/>
  <c r="H22" i="1"/>
  <c r="F22" i="1"/>
  <c r="E22" i="1"/>
  <c r="J9" i="1"/>
  <c r="G9" i="1"/>
  <c r="F9" i="1"/>
  <c r="J14" i="1"/>
  <c r="J15" i="1"/>
  <c r="J16" i="1"/>
  <c r="J17" i="1"/>
  <c r="J18" i="1"/>
  <c r="J19" i="1"/>
  <c r="J20" i="1"/>
  <c r="J21" i="1"/>
  <c r="J13" i="1"/>
  <c r="J26" i="1"/>
  <c r="J27" i="1"/>
  <c r="J25" i="1"/>
  <c r="H10" i="1"/>
  <c r="H8" i="1"/>
  <c r="H15" i="1"/>
  <c r="H17" i="1"/>
  <c r="H18" i="1"/>
  <c r="H19" i="1"/>
  <c r="H20" i="1"/>
  <c r="H13" i="1"/>
  <c r="H27" i="1"/>
  <c r="H24" i="1"/>
  <c r="G26" i="1"/>
  <c r="G27" i="1"/>
  <c r="G25" i="1"/>
  <c r="G10" i="1"/>
  <c r="G8" i="1"/>
  <c r="G15" i="1"/>
  <c r="G16" i="1"/>
  <c r="G17" i="1"/>
  <c r="G18" i="1"/>
  <c r="G19" i="1"/>
  <c r="G13" i="1"/>
  <c r="F10" i="1"/>
  <c r="E8" i="1"/>
  <c r="F14" i="1"/>
  <c r="F21" i="1"/>
  <c r="E14" i="1"/>
  <c r="H21" i="1"/>
  <c r="F20" i="1"/>
  <c r="E20" i="1"/>
  <c r="G14" i="1"/>
  <c r="F16" i="1"/>
  <c r="F27" i="1"/>
  <c r="E27" i="1"/>
  <c r="F25" i="1"/>
  <c r="F24" i="1" s="1"/>
  <c r="Q7" i="1"/>
  <c r="L7" i="1"/>
  <c r="E25" i="1"/>
  <c r="K7" i="1" l="1"/>
  <c r="H7" i="1"/>
  <c r="G7" i="1"/>
  <c r="H12" i="1"/>
  <c r="I11" i="1"/>
  <c r="I22" i="1"/>
  <c r="F12" i="1"/>
  <c r="K12" i="1"/>
  <c r="G12" i="1"/>
  <c r="J12" i="1"/>
  <c r="P12" i="1"/>
  <c r="L12" i="1"/>
  <c r="I9" i="1"/>
  <c r="F7" i="1"/>
  <c r="I27" i="1" l="1"/>
  <c r="K24" i="1" l="1"/>
  <c r="L24" i="1"/>
  <c r="M24" i="1"/>
  <c r="N24" i="1"/>
  <c r="O24" i="1"/>
  <c r="P24" i="1"/>
  <c r="Q24" i="1"/>
  <c r="R24" i="1"/>
  <c r="T24" i="1"/>
  <c r="G24" i="1"/>
  <c r="U7" i="1"/>
  <c r="V7" i="1"/>
  <c r="W7" i="1"/>
  <c r="X7" i="1"/>
  <c r="Y7" i="1"/>
  <c r="J8" i="1"/>
  <c r="J10" i="1"/>
  <c r="J7" i="1" s="1"/>
  <c r="E30" i="1"/>
  <c r="X12" i="1" l="1"/>
  <c r="X28" i="1" s="1"/>
  <c r="V12" i="1"/>
  <c r="V28" i="1" s="1"/>
  <c r="S28" i="1"/>
  <c r="Y12" i="1"/>
  <c r="Y28" i="1"/>
  <c r="W12" i="1"/>
  <c r="W28" i="1"/>
  <c r="U12" i="1"/>
  <c r="U28" i="1"/>
  <c r="T28" i="1"/>
  <c r="P28" i="1"/>
  <c r="O28" i="1"/>
  <c r="M23" i="1"/>
  <c r="M28" i="1" s="1"/>
  <c r="Q28" i="1"/>
  <c r="K28" i="1"/>
  <c r="R28" i="1"/>
  <c r="N23" i="1"/>
  <c r="H28" i="1" s="1"/>
  <c r="L28" i="1"/>
  <c r="I8" i="1"/>
  <c r="I25" i="1"/>
  <c r="I24" i="1" s="1"/>
  <c r="I13" i="1"/>
  <c r="I18" i="1"/>
  <c r="I15" i="1"/>
  <c r="J24" i="1"/>
  <c r="I21" i="1"/>
  <c r="I20" i="1"/>
  <c r="I17" i="1"/>
  <c r="I16" i="1"/>
  <c r="I26" i="1"/>
  <c r="I19" i="1"/>
  <c r="I14" i="1"/>
  <c r="I10" i="1"/>
  <c r="E24" i="1"/>
  <c r="I7" i="1" l="1"/>
  <c r="J28" i="1"/>
  <c r="F28" i="1"/>
  <c r="E28" i="1"/>
  <c r="N28" i="1"/>
  <c r="I12" i="1"/>
  <c r="P29" i="1"/>
  <c r="K29" i="1"/>
  <c r="U29" i="1"/>
  <c r="G28" i="1" l="1"/>
  <c r="I28" i="1"/>
  <c r="H31" i="1" s="1"/>
  <c r="E31" i="1" l="1"/>
  <c r="G31" i="1"/>
  <c r="F31" i="1"/>
  <c r="I31" i="1" l="1"/>
</calcChain>
</file>

<file path=xl/sharedStrings.xml><?xml version="1.0" encoding="utf-8"?>
<sst xmlns="http://schemas.openxmlformats.org/spreadsheetml/2006/main" count="74" uniqueCount="59">
  <si>
    <t>W</t>
  </si>
  <si>
    <t>Ć</t>
  </si>
  <si>
    <t>L</t>
  </si>
  <si>
    <t>P</t>
  </si>
  <si>
    <t>S</t>
  </si>
  <si>
    <t>Lp</t>
  </si>
  <si>
    <t>Sem. I</t>
  </si>
  <si>
    <t>Sem. II</t>
  </si>
  <si>
    <t>Sem. III</t>
  </si>
  <si>
    <t>Liczba tygodni w semestrze</t>
  </si>
  <si>
    <t>Minimalna liczba godzin studiów</t>
  </si>
  <si>
    <t>Maksymalna liczba godzin studiów</t>
  </si>
  <si>
    <t>Maksymalna liczba godzin w sem. XI</t>
  </si>
  <si>
    <t>Maksymalna liczba egzaminów w semestrze</t>
  </si>
  <si>
    <t>Maksymalna liczba egzaminów w roku</t>
  </si>
  <si>
    <t>Tabela przeliczników i sum kontrolnych</t>
  </si>
  <si>
    <t>Maksymalna liczba godzin tygodniowo w semestrze</t>
  </si>
  <si>
    <t>tyg</t>
  </si>
  <si>
    <t>max_t</t>
  </si>
  <si>
    <t>max_11</t>
  </si>
  <si>
    <t>egz_s</t>
  </si>
  <si>
    <t>egz_r</t>
  </si>
  <si>
    <t>min_st</t>
  </si>
  <si>
    <t>max_st</t>
  </si>
  <si>
    <t>Suma godzin / ECTS</t>
  </si>
  <si>
    <t xml:space="preserve">Razem  </t>
  </si>
  <si>
    <t xml:space="preserve">PLAN STUDIÓW DLA KIERUNKU: </t>
  </si>
  <si>
    <t xml:space="preserve">Obowiązuje od roku akademickiego: </t>
  </si>
  <si>
    <t xml:space="preserve">Data sporządzenia: </t>
  </si>
  <si>
    <t xml:space="preserve">Liczba egzaminów  </t>
  </si>
  <si>
    <r>
      <t>P</t>
    </r>
    <r>
      <rPr>
        <vertAlign val="subscript"/>
        <sz val="10"/>
        <rFont val="Arial CE"/>
        <family val="2"/>
        <charset val="238"/>
      </rPr>
      <t>E</t>
    </r>
  </si>
  <si>
    <t>Suma punktów ECTS w semestrze</t>
  </si>
  <si>
    <t>ECTS_s</t>
  </si>
  <si>
    <t>Zaawansowane metody numeryczne</t>
  </si>
  <si>
    <t>Język obcy (obieralny)</t>
  </si>
  <si>
    <t>Przedmiot obieralny-nietechniczny</t>
  </si>
  <si>
    <t>Badania operacyjne</t>
  </si>
  <si>
    <t xml:space="preserve"> </t>
  </si>
  <si>
    <t>Moduły</t>
  </si>
  <si>
    <t>Zarządzanie produkcją i usługami</t>
  </si>
  <si>
    <t>M2_KO  KSZTAŁCENIA OGÓLNEGO</t>
  </si>
  <si>
    <t>M2_KIE PRZEDMIOTÓW KIERUNKOWYCH</t>
  </si>
  <si>
    <t>Projektowanie systemów informatycznych</t>
  </si>
  <si>
    <t>Zastosowania informatyki 2 (obieralny)</t>
  </si>
  <si>
    <t>Zastosowania informatyki 1 (obieralny)</t>
  </si>
  <si>
    <t>Cyfrowe przetwarzanie sygnałów</t>
  </si>
  <si>
    <t>Laboratorium CPS</t>
  </si>
  <si>
    <t>Systemy komputerowe i achitektury równ.</t>
  </si>
  <si>
    <t>Animacje i gry komputerowe</t>
  </si>
  <si>
    <t>M2_DP DYPLOMOWANIA</t>
  </si>
  <si>
    <t>M2_SP SPECJALNOŚCI MAGISTERSKIEJ</t>
  </si>
  <si>
    <t>Proseminarium lub koło naukowe</t>
  </si>
  <si>
    <t>Seminarium dyplomowe magisterskie</t>
  </si>
  <si>
    <t>Projekt dyplomowy magisterski</t>
  </si>
  <si>
    <t>Informatyka- studia II-go stopnia</t>
  </si>
  <si>
    <t>Modelowanie i analiza syst. informatycz.</t>
  </si>
  <si>
    <t>10.10.2016r.</t>
  </si>
  <si>
    <t>2016/2017</t>
  </si>
  <si>
    <t>(Niestacjonarne)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</si>
</sst>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name val="Symbol"/>
      <family val="1"/>
      <charset val="2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vertAlign val="subscript"/>
      <sz val="10"/>
      <name val="Arial CE"/>
      <family val="2"/>
      <charset val="238"/>
    </font>
    <font>
      <sz val="11"/>
      <name val="SwitzerlandNarrow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1" applyBorder="0"/>
  </cellStyleXfs>
  <cellXfs count="138">
    <xf numFmtId="0" fontId="0" fillId="0" borderId="0" xfId="0"/>
    <xf numFmtId="0" fontId="4" fillId="0" borderId="0" xfId="0" applyFont="1"/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0" fontId="2" fillId="5" borderId="0" xfId="0" applyFont="1" applyFill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12" fillId="4" borderId="15" xfId="0" applyFont="1" applyFill="1" applyBorder="1" applyAlignment="1" applyProtection="1">
      <alignment vertical="center"/>
      <protection locked="0"/>
    </xf>
    <xf numFmtId="164" fontId="2" fillId="3" borderId="11" xfId="0" applyNumberFormat="1" applyFont="1" applyFill="1" applyBorder="1" applyProtection="1">
      <protection locked="0"/>
    </xf>
    <xf numFmtId="0" fontId="2" fillId="3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2" fillId="0" borderId="9" xfId="0" applyFont="1" applyBorder="1" applyAlignment="1" applyProtection="1">
      <alignment vertical="center"/>
      <protection locked="0"/>
    </xf>
    <xf numFmtId="0" fontId="12" fillId="0" borderId="3" xfId="0" applyFont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vertical="center"/>
      <protection locked="0"/>
    </xf>
    <xf numFmtId="0" fontId="12" fillId="4" borderId="17" xfId="0" applyFont="1" applyFill="1" applyBorder="1" applyAlignment="1" applyProtection="1">
      <alignment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18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" fillId="3" borderId="12" xfId="0" applyFont="1" applyFill="1" applyBorder="1" applyAlignment="1" applyProtection="1">
      <alignment vertical="center"/>
      <protection locked="0"/>
    </xf>
    <xf numFmtId="0" fontId="1" fillId="3" borderId="14" xfId="0" applyFont="1" applyFill="1" applyBorder="1" applyAlignment="1" applyProtection="1">
      <alignment vertical="center"/>
      <protection locked="0"/>
    </xf>
    <xf numFmtId="0" fontId="2" fillId="3" borderId="21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12" fillId="0" borderId="20" xfId="0" applyFont="1" applyBorder="1" applyAlignment="1" applyProtection="1">
      <alignment vertical="center"/>
      <protection locked="0"/>
    </xf>
    <xf numFmtId="0" fontId="1" fillId="3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justify" vertical="center"/>
      <protection locked="0"/>
    </xf>
    <xf numFmtId="0" fontId="12" fillId="0" borderId="3" xfId="0" applyFont="1" applyFill="1" applyBorder="1" applyAlignment="1" applyProtection="1">
      <alignment vertical="center"/>
      <protection locked="0"/>
    </xf>
    <xf numFmtId="0" fontId="12" fillId="5" borderId="3" xfId="0" applyFont="1" applyFill="1" applyBorder="1" applyAlignment="1" applyProtection="1">
      <alignment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6" fillId="2" borderId="20" xfId="0" applyFont="1" applyFill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4" borderId="39" xfId="0" applyFont="1" applyFill="1" applyBorder="1" applyAlignment="1" applyProtection="1">
      <alignment horizontal="center" vertical="center"/>
      <protection locked="0"/>
    </xf>
    <xf numFmtId="0" fontId="6" fillId="4" borderId="41" xfId="0" applyFont="1" applyFill="1" applyBorder="1" applyAlignment="1" applyProtection="1">
      <alignment horizontal="center" vertical="center"/>
      <protection locked="0"/>
    </xf>
    <xf numFmtId="0" fontId="6" fillId="4" borderId="40" xfId="0" applyFont="1" applyFill="1" applyBorder="1" applyAlignment="1" applyProtection="1">
      <alignment horizontal="center" vertical="center"/>
      <protection locked="0"/>
    </xf>
    <xf numFmtId="0" fontId="6" fillId="4" borderId="25" xfId="0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6" fillId="5" borderId="3" xfId="0" applyFont="1" applyFill="1" applyBorder="1" applyAlignment="1" applyProtection="1">
      <alignment horizontal="justify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0" xfId="0" applyFont="1" applyProtection="1">
      <protection locked="0"/>
    </xf>
    <xf numFmtId="0" fontId="12" fillId="4" borderId="40" xfId="0" applyFont="1" applyFill="1" applyBorder="1" applyAlignment="1" applyProtection="1">
      <alignment vertical="center"/>
      <protection locked="0"/>
    </xf>
    <xf numFmtId="0" fontId="12" fillId="4" borderId="42" xfId="0" applyFont="1" applyFill="1" applyBorder="1" applyAlignment="1" applyProtection="1">
      <alignment vertical="center"/>
      <protection locked="0"/>
    </xf>
    <xf numFmtId="0" fontId="12" fillId="4" borderId="23" xfId="0" applyFont="1" applyFill="1" applyBorder="1" applyAlignment="1" applyProtection="1">
      <alignment vertical="center"/>
      <protection locked="0"/>
    </xf>
    <xf numFmtId="0" fontId="12" fillId="4" borderId="9" xfId="0" applyFont="1" applyFill="1" applyBorder="1" applyAlignment="1" applyProtection="1">
      <alignment vertical="center"/>
      <protection locked="0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vertical="center"/>
      <protection locked="0"/>
    </xf>
    <xf numFmtId="0" fontId="12" fillId="0" borderId="44" xfId="0" applyFont="1" applyBorder="1" applyAlignment="1" applyProtection="1">
      <alignment vertical="center"/>
      <protection locked="0"/>
    </xf>
    <xf numFmtId="0" fontId="6" fillId="0" borderId="44" xfId="0" applyFont="1" applyBorder="1" applyAlignment="1" applyProtection="1">
      <alignment vertical="center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12" fillId="4" borderId="21" xfId="0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4" borderId="45" xfId="0" applyFont="1" applyFill="1" applyBorder="1" applyAlignment="1" applyProtection="1">
      <alignment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12" fillId="4" borderId="46" xfId="0" applyFont="1" applyFill="1" applyBorder="1" applyAlignment="1" applyProtection="1">
      <alignment horizontal="center"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12" fillId="4" borderId="47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0" fillId="0" borderId="0" xfId="0" applyFont="1" applyFill="1" applyBorder="1" applyAlignment="1">
      <alignment horizont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right"/>
      <protection locked="0"/>
    </xf>
    <xf numFmtId="0" fontId="7" fillId="3" borderId="29" xfId="0" applyFont="1" applyFill="1" applyBorder="1" applyAlignment="1" applyProtection="1">
      <alignment horizontal="right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1" fillId="3" borderId="28" xfId="0" applyFont="1" applyFill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Protection="1">
      <protection locked="0"/>
    </xf>
    <xf numFmtId="0" fontId="7" fillId="0" borderId="36" xfId="0" applyFont="1" applyBorder="1" applyProtection="1">
      <protection locked="0"/>
    </xf>
    <xf numFmtId="0" fontId="6" fillId="4" borderId="20" xfId="0" applyFont="1" applyFill="1" applyBorder="1" applyAlignment="1" applyProtection="1">
      <alignment horizontal="left" vertical="center"/>
      <protection locked="0"/>
    </xf>
    <xf numFmtId="0" fontId="6" fillId="4" borderId="37" xfId="0" applyFont="1" applyFill="1" applyBorder="1" applyAlignment="1" applyProtection="1">
      <alignment horizontal="left" vertical="center"/>
      <protection locked="0"/>
    </xf>
    <xf numFmtId="0" fontId="7" fillId="3" borderId="30" xfId="0" applyFont="1" applyFill="1" applyBorder="1" applyAlignment="1" applyProtection="1">
      <alignment horizontal="right" vertical="center"/>
      <protection locked="0"/>
    </xf>
    <xf numFmtId="0" fontId="7" fillId="3" borderId="31" xfId="0" applyFont="1" applyFill="1" applyBorder="1" applyAlignment="1" applyProtection="1">
      <alignment horizontal="right" vertical="center"/>
      <protection locked="0"/>
    </xf>
    <xf numFmtId="0" fontId="7" fillId="3" borderId="32" xfId="0" applyFont="1" applyFill="1" applyBorder="1" applyAlignment="1" applyProtection="1">
      <alignment horizontal="right" vertical="center"/>
      <protection locked="0"/>
    </xf>
    <xf numFmtId="0" fontId="7" fillId="3" borderId="33" xfId="0" applyFont="1" applyFill="1" applyBorder="1" applyAlignment="1" applyProtection="1">
      <alignment horizontal="right" vertical="center"/>
      <protection locked="0"/>
    </xf>
    <xf numFmtId="14" fontId="8" fillId="0" borderId="0" xfId="0" applyNumberFormat="1" applyFont="1" applyAlignment="1" applyProtection="1">
      <alignment horizontal="left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</cellXfs>
  <cellStyles count="2">
    <cellStyle name="Normalny" xfId="0" builtinId="0"/>
    <cellStyle name="Wąski" xfId="1"/>
  </cellStyles>
  <dxfs count="5">
    <dxf>
      <fill>
        <patternFill>
          <bgColor indexed="41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180975</xdr:rowOff>
        </xdr:from>
        <xdr:to>
          <xdr:col>3</xdr:col>
          <xdr:colOff>200025</xdr:colOff>
          <xdr:row>4</xdr:row>
          <xdr:rowOff>47625</xdr:rowOff>
        </xdr:to>
        <xdr:sp macro="" textlink="">
          <xdr:nvSpPr>
            <xdr:cNvPr id="1043" name="CommandButton1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9525</xdr:rowOff>
        </xdr:from>
        <xdr:to>
          <xdr:col>3</xdr:col>
          <xdr:colOff>200025</xdr:colOff>
          <xdr:row>1</xdr:row>
          <xdr:rowOff>95250</xdr:rowOff>
        </xdr:to>
        <xdr:sp macro="" textlink="">
          <xdr:nvSpPr>
            <xdr:cNvPr id="1044" name="CommandButton2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95250</xdr:rowOff>
        </xdr:from>
        <xdr:to>
          <xdr:col>3</xdr:col>
          <xdr:colOff>200025</xdr:colOff>
          <xdr:row>2</xdr:row>
          <xdr:rowOff>180975</xdr:rowOff>
        </xdr:to>
        <xdr:sp macro="" textlink="">
          <xdr:nvSpPr>
            <xdr:cNvPr id="1045" name="CommandButton3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47625</xdr:rowOff>
        </xdr:from>
        <xdr:to>
          <xdr:col>3</xdr:col>
          <xdr:colOff>200025</xdr:colOff>
          <xdr:row>5</xdr:row>
          <xdr:rowOff>161925</xdr:rowOff>
        </xdr:to>
        <xdr:sp macro="" textlink="">
          <xdr:nvSpPr>
            <xdr:cNvPr id="1046" name="CommandButton4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>
    <pageSetUpPr fitToPage="1"/>
  </sheetPr>
  <dimension ref="A1:AC35"/>
  <sheetViews>
    <sheetView showGridLines="0" showZeros="0" tabSelected="1" zoomScaleNormal="100" zoomScaleSheetLayoutView="75" workbookViewId="0">
      <selection activeCell="AH24" sqref="AH24"/>
    </sheetView>
  </sheetViews>
  <sheetFormatPr defaultRowHeight="12.75"/>
  <cols>
    <col min="1" max="1" width="0.140625" style="21" customWidth="1"/>
    <col min="2" max="2" width="4.7109375" style="9" customWidth="1"/>
    <col min="3" max="3" width="3.7109375" style="9" customWidth="1"/>
    <col min="4" max="4" width="39.5703125" style="9" customWidth="1"/>
    <col min="5" max="9" width="5" style="9" customWidth="1"/>
    <col min="10" max="10" width="4.7109375" style="9" customWidth="1"/>
    <col min="11" max="14" width="3.7109375" style="9" customWidth="1"/>
    <col min="15" max="15" width="4.7109375" style="9" customWidth="1"/>
    <col min="16" max="19" width="3.7109375" style="9" customWidth="1"/>
    <col min="20" max="20" width="4.7109375" style="9" customWidth="1"/>
    <col min="21" max="24" width="3.7109375" style="9" customWidth="1"/>
    <col min="25" max="25" width="4.7109375" style="9" customWidth="1"/>
    <col min="26" max="26" width="6.5703125" style="9" customWidth="1"/>
    <col min="27" max="29" width="2.7109375" style="9" customWidth="1"/>
    <col min="30" max="30" width="4.7109375" style="9" customWidth="1"/>
    <col min="31" max="34" width="2.7109375" style="9" customWidth="1"/>
    <col min="35" max="35" width="4.7109375" style="9" customWidth="1"/>
    <col min="36" max="39" width="2.7109375" style="9" customWidth="1"/>
    <col min="40" max="40" width="4.7109375" style="9" customWidth="1"/>
    <col min="41" max="44" width="2.7109375" style="9" customWidth="1"/>
    <col min="45" max="45" width="4.7109375" style="9" customWidth="1"/>
    <col min="46" max="49" width="2.7109375" style="9" customWidth="1"/>
    <col min="50" max="50" width="4.7109375" style="9" customWidth="1"/>
    <col min="51" max="54" width="2.7109375" style="9" customWidth="1"/>
    <col min="55" max="55" width="4.7109375" style="9" customWidth="1"/>
    <col min="56" max="59" width="2.7109375" style="9" customWidth="1"/>
    <col min="60" max="60" width="4.7109375" style="9" customWidth="1"/>
    <col min="61" max="64" width="2.7109375" style="9" customWidth="1"/>
    <col min="65" max="65" width="4.7109375" style="9" customWidth="1"/>
    <col min="66" max="66" width="9.140625" style="9" customWidth="1"/>
    <col min="67" max="16384" width="9.140625" style="9"/>
  </cols>
  <sheetData>
    <row r="1" spans="1:29" ht="16.5" customHeight="1">
      <c r="D1" s="23"/>
      <c r="F1" s="22"/>
    </row>
    <row r="2" spans="1:29" ht="16.5" customHeight="1">
      <c r="E2" s="11" t="s">
        <v>26</v>
      </c>
      <c r="F2" s="12" t="s">
        <v>54</v>
      </c>
      <c r="L2" s="9" t="s">
        <v>58</v>
      </c>
      <c r="W2" s="10"/>
      <c r="X2" s="134"/>
      <c r="Y2" s="134"/>
      <c r="Z2" s="134"/>
    </row>
    <row r="3" spans="1:29" ht="16.5" customHeight="1">
      <c r="C3" s="12"/>
      <c r="E3" s="11"/>
      <c r="F3" s="56"/>
      <c r="W3" s="10" t="s">
        <v>28</v>
      </c>
      <c r="X3" s="134">
        <v>42634</v>
      </c>
      <c r="Y3" s="134"/>
      <c r="Z3" s="134"/>
    </row>
    <row r="4" spans="1:29" ht="16.5" customHeight="1">
      <c r="C4" s="12"/>
      <c r="E4" s="13"/>
      <c r="W4" s="13" t="s">
        <v>27</v>
      </c>
      <c r="X4" s="14" t="s">
        <v>57</v>
      </c>
      <c r="AC4" s="9" t="s">
        <v>37</v>
      </c>
    </row>
    <row r="5" spans="1:29" ht="13.5" customHeight="1">
      <c r="C5" s="135" t="s">
        <v>5</v>
      </c>
      <c r="D5" s="114" t="s">
        <v>38</v>
      </c>
      <c r="E5" s="125" t="s">
        <v>24</v>
      </c>
      <c r="F5" s="126"/>
      <c r="G5" s="126"/>
      <c r="H5" s="126"/>
      <c r="I5" s="126"/>
      <c r="J5" s="127"/>
      <c r="K5" s="111" t="s">
        <v>6</v>
      </c>
      <c r="L5" s="112"/>
      <c r="M5" s="112"/>
      <c r="N5" s="112"/>
      <c r="O5" s="113"/>
      <c r="P5" s="111" t="s">
        <v>7</v>
      </c>
      <c r="Q5" s="112"/>
      <c r="R5" s="112"/>
      <c r="S5" s="112"/>
      <c r="T5" s="113"/>
      <c r="U5" s="111" t="s">
        <v>8</v>
      </c>
      <c r="V5" s="112"/>
      <c r="W5" s="112"/>
      <c r="X5" s="112"/>
      <c r="Y5" s="113"/>
      <c r="Z5" s="81"/>
      <c r="AA5" s="59"/>
    </row>
    <row r="6" spans="1:29" ht="15" customHeight="1">
      <c r="C6" s="136"/>
      <c r="D6" s="115"/>
      <c r="E6" s="15" t="s">
        <v>0</v>
      </c>
      <c r="F6" s="16" t="s">
        <v>1</v>
      </c>
      <c r="G6" s="16" t="s">
        <v>2</v>
      </c>
      <c r="H6" s="17" t="s">
        <v>3</v>
      </c>
      <c r="I6" s="42" t="s">
        <v>4</v>
      </c>
      <c r="J6" s="18" t="s">
        <v>30</v>
      </c>
      <c r="K6" s="15" t="s">
        <v>0</v>
      </c>
      <c r="L6" s="16" t="s">
        <v>1</v>
      </c>
      <c r="M6" s="16" t="s">
        <v>2</v>
      </c>
      <c r="N6" s="17" t="s">
        <v>3</v>
      </c>
      <c r="O6" s="18" t="s">
        <v>30</v>
      </c>
      <c r="P6" s="15" t="s">
        <v>0</v>
      </c>
      <c r="Q6" s="16" t="s">
        <v>1</v>
      </c>
      <c r="R6" s="16" t="s">
        <v>2</v>
      </c>
      <c r="S6" s="17" t="s">
        <v>3</v>
      </c>
      <c r="T6" s="18" t="s">
        <v>30</v>
      </c>
      <c r="U6" s="15" t="s">
        <v>0</v>
      </c>
      <c r="V6" s="16" t="s">
        <v>1</v>
      </c>
      <c r="W6" s="16" t="s">
        <v>2</v>
      </c>
      <c r="X6" s="17" t="s">
        <v>3</v>
      </c>
      <c r="Y6" s="18" t="s">
        <v>30</v>
      </c>
      <c r="Z6" s="81"/>
      <c r="AA6" s="59"/>
      <c r="AB6" s="59"/>
    </row>
    <row r="7" spans="1:29" ht="15" customHeight="1">
      <c r="C7" s="128" t="s">
        <v>40</v>
      </c>
      <c r="D7" s="129"/>
      <c r="E7" s="87">
        <f>SUM(E8:E11)</f>
        <v>20</v>
      </c>
      <c r="F7" s="89">
        <f t="shared" ref="F7:N7" si="0">SUM(F8:F11)</f>
        <v>30</v>
      </c>
      <c r="G7" s="89">
        <f t="shared" si="0"/>
        <v>0</v>
      </c>
      <c r="H7" s="92">
        <f t="shared" si="0"/>
        <v>10</v>
      </c>
      <c r="I7" s="98">
        <f t="shared" si="0"/>
        <v>60</v>
      </c>
      <c r="J7" s="43">
        <f t="shared" si="0"/>
        <v>9</v>
      </c>
      <c r="K7" s="101">
        <f t="shared" si="0"/>
        <v>10</v>
      </c>
      <c r="L7" s="107">
        <f t="shared" si="0"/>
        <v>15</v>
      </c>
      <c r="M7" s="107">
        <f t="shared" si="0"/>
        <v>0</v>
      </c>
      <c r="N7" s="104">
        <f t="shared" si="0"/>
        <v>0</v>
      </c>
      <c r="O7" s="52">
        <f>SUM(O8:O11)</f>
        <v>4</v>
      </c>
      <c r="P7" s="101">
        <f t="shared" ref="P7:T7" si="1">SUM(P8:P11)</f>
        <v>10</v>
      </c>
      <c r="Q7" s="107">
        <f t="shared" si="1"/>
        <v>15</v>
      </c>
      <c r="R7" s="107">
        <f t="shared" si="1"/>
        <v>0</v>
      </c>
      <c r="S7" s="104">
        <f t="shared" si="1"/>
        <v>10</v>
      </c>
      <c r="T7" s="52">
        <f t="shared" si="1"/>
        <v>5</v>
      </c>
      <c r="U7" s="49">
        <f t="shared" ref="U7:Y7" si="2">SUM(U8:U10)</f>
        <v>0</v>
      </c>
      <c r="V7" s="50">
        <f t="shared" si="2"/>
        <v>0</v>
      </c>
      <c r="W7" s="50">
        <f t="shared" si="2"/>
        <v>0</v>
      </c>
      <c r="X7" s="51">
        <f t="shared" si="2"/>
        <v>0</v>
      </c>
      <c r="Y7" s="52">
        <f t="shared" si="2"/>
        <v>0</v>
      </c>
      <c r="Z7" s="81"/>
      <c r="AA7" s="59"/>
      <c r="AB7" s="59"/>
    </row>
    <row r="8" spans="1:29" ht="15" customHeight="1">
      <c r="C8" s="25">
        <v>1</v>
      </c>
      <c r="D8" s="62" t="s">
        <v>34</v>
      </c>
      <c r="E8" s="57">
        <f>tyg*SUMIF($K$6:$Y$6,"W",$K8:$Y8)</f>
        <v>0</v>
      </c>
      <c r="F8" s="39">
        <v>30</v>
      </c>
      <c r="G8" s="39">
        <f>tyg*SUMIF($K$6:$Y$6,"L",$K8:$Y8)</f>
        <v>0</v>
      </c>
      <c r="H8" s="93">
        <f>tyg*SUMIF($K$6:$Y$6,"P",$K8:$Y8)</f>
        <v>0</v>
      </c>
      <c r="I8" s="40">
        <f>SUM(E8:H8)</f>
        <v>30</v>
      </c>
      <c r="J8" s="41">
        <f>SUM(O8,T8,Y8)</f>
        <v>4</v>
      </c>
      <c r="K8" s="102"/>
      <c r="L8" s="30">
        <v>15</v>
      </c>
      <c r="M8" s="30"/>
      <c r="N8" s="105"/>
      <c r="O8" s="32">
        <v>2</v>
      </c>
      <c r="P8" s="102"/>
      <c r="Q8" s="30">
        <v>15</v>
      </c>
      <c r="R8" s="30"/>
      <c r="S8" s="105"/>
      <c r="T8" s="19">
        <v>2</v>
      </c>
      <c r="U8" s="26"/>
      <c r="V8" s="27"/>
      <c r="W8" s="30"/>
      <c r="X8" s="31"/>
      <c r="Y8" s="32"/>
      <c r="Z8" s="81"/>
      <c r="AA8" s="59"/>
      <c r="AB8" s="59"/>
    </row>
    <row r="9" spans="1:29" ht="15" customHeight="1">
      <c r="C9" s="25">
        <v>2</v>
      </c>
      <c r="D9" s="62" t="s">
        <v>39</v>
      </c>
      <c r="E9" s="57">
        <v>10</v>
      </c>
      <c r="F9" s="39">
        <f>tyg*SUMIF($K$6:$Y$6,"Ć",$K9:$Y9)</f>
        <v>0</v>
      </c>
      <c r="G9" s="39">
        <f>tyg*SUMIF($K$6:$Y$6,"L",$K9:$Y9)</f>
        <v>0</v>
      </c>
      <c r="H9" s="93">
        <v>10</v>
      </c>
      <c r="I9" s="40">
        <f>SUM(E9:H9)</f>
        <v>20</v>
      </c>
      <c r="J9" s="41">
        <f>SUM(O9,T9,Y9)</f>
        <v>3</v>
      </c>
      <c r="K9" s="102"/>
      <c r="L9" s="30"/>
      <c r="M9" s="30"/>
      <c r="N9" s="105"/>
      <c r="O9" s="32"/>
      <c r="P9" s="102">
        <v>10</v>
      </c>
      <c r="Q9" s="30"/>
      <c r="R9" s="30"/>
      <c r="S9" s="105">
        <v>10</v>
      </c>
      <c r="T9" s="75">
        <v>3</v>
      </c>
      <c r="U9" s="26"/>
      <c r="V9" s="27"/>
      <c r="W9" s="30"/>
      <c r="X9" s="31"/>
      <c r="Y9" s="32"/>
      <c r="Z9" s="81"/>
      <c r="AA9" s="59"/>
      <c r="AB9" s="59"/>
    </row>
    <row r="10" spans="1:29" ht="15" customHeight="1">
      <c r="C10" s="25">
        <v>3</v>
      </c>
      <c r="D10" s="82" t="s">
        <v>35</v>
      </c>
      <c r="E10" s="83">
        <v>10</v>
      </c>
      <c r="F10" s="84">
        <f>tyg*SUMIF($K$6:$Y$6,"Ć",$K10:$Y10)</f>
        <v>0</v>
      </c>
      <c r="G10" s="84">
        <f>tyg*SUMIF($K$6:$Y$6,"L",$K10:$Y10)</f>
        <v>0</v>
      </c>
      <c r="H10" s="94">
        <f>tyg*SUMIF($K$6:$Y$6,"P",$K10:$Y10)</f>
        <v>0</v>
      </c>
      <c r="I10" s="25">
        <f>SUM(E10:H10)</f>
        <v>10</v>
      </c>
      <c r="J10" s="41">
        <f>SUM(O10,T10,Y10)</f>
        <v>2</v>
      </c>
      <c r="K10" s="103">
        <v>10</v>
      </c>
      <c r="L10" s="27"/>
      <c r="M10" s="27"/>
      <c r="N10" s="106"/>
      <c r="O10" s="19">
        <v>2</v>
      </c>
      <c r="P10" s="103"/>
      <c r="Q10" s="27"/>
      <c r="R10" s="27"/>
      <c r="S10" s="106"/>
      <c r="T10" s="75"/>
      <c r="U10" s="26"/>
      <c r="V10" s="27"/>
      <c r="W10" s="27"/>
      <c r="X10" s="28"/>
      <c r="Y10" s="19"/>
      <c r="Z10" s="85"/>
      <c r="AA10" s="59"/>
      <c r="AB10" s="59"/>
    </row>
    <row r="11" spans="1:29" ht="15" customHeight="1">
      <c r="C11" s="25"/>
      <c r="D11" s="82"/>
      <c r="E11" s="83">
        <f>tyg*SUMIF($K$6:$Y$6,"W",$K11:$Y11)</f>
        <v>0</v>
      </c>
      <c r="F11" s="84">
        <f>tyg*SUMIF($K$6:$Y$6,"Ć",$K11:$Y11)</f>
        <v>0</v>
      </c>
      <c r="G11" s="84">
        <f>tyg*SUMIF($K$6:$Y$6,"L",$K11:$Y11)</f>
        <v>0</v>
      </c>
      <c r="H11" s="94">
        <f>tyg*SUMIF($K$6:$Y$6,"P",$K11:$Y11)</f>
        <v>0</v>
      </c>
      <c r="I11" s="25">
        <f>SUM(E11:H11)</f>
        <v>0</v>
      </c>
      <c r="J11" s="41"/>
      <c r="K11" s="103"/>
      <c r="L11" s="27"/>
      <c r="M11" s="27"/>
      <c r="N11" s="106"/>
      <c r="O11" s="19">
        <v>0</v>
      </c>
      <c r="P11" s="103"/>
      <c r="Q11" s="27"/>
      <c r="R11" s="27"/>
      <c r="S11" s="106"/>
      <c r="T11" s="75"/>
      <c r="U11" s="26"/>
      <c r="V11" s="27"/>
      <c r="W11" s="27"/>
      <c r="X11" s="28"/>
      <c r="Y11" s="19"/>
      <c r="Z11" s="85"/>
      <c r="AA11" s="59"/>
      <c r="AB11" s="59"/>
    </row>
    <row r="12" spans="1:29" ht="13.5" customHeight="1" thickBot="1">
      <c r="A12" s="24">
        <v>2</v>
      </c>
      <c r="C12" s="128" t="s">
        <v>41</v>
      </c>
      <c r="D12" s="129"/>
      <c r="E12" s="87">
        <f>SUM(E13:E22)</f>
        <v>130</v>
      </c>
      <c r="F12" s="90">
        <f t="shared" ref="F12:J12" si="3">SUM(F13:F22)</f>
        <v>50</v>
      </c>
      <c r="G12" s="90">
        <f t="shared" si="3"/>
        <v>40</v>
      </c>
      <c r="H12" s="95">
        <f t="shared" si="3"/>
        <v>25</v>
      </c>
      <c r="I12" s="44">
        <f t="shared" si="3"/>
        <v>245</v>
      </c>
      <c r="J12" s="43">
        <f t="shared" si="3"/>
        <v>38</v>
      </c>
      <c r="K12" s="87">
        <f t="shared" ref="K12" si="4">SUM(K13:K22)</f>
        <v>100</v>
      </c>
      <c r="L12" s="90">
        <f t="shared" ref="L12" si="5">SUM(L13:L22)</f>
        <v>50</v>
      </c>
      <c r="M12" s="90">
        <f t="shared" ref="M12" si="6">SUM(M13:M22)</f>
        <v>20</v>
      </c>
      <c r="N12" s="88">
        <f t="shared" ref="N12" si="7">SUM(N13:N22)</f>
        <v>0</v>
      </c>
      <c r="O12" s="43">
        <f t="shared" ref="O12" si="8">SUM(O13:O22)</f>
        <v>26</v>
      </c>
      <c r="P12" s="87">
        <f t="shared" ref="P12" si="9">SUM(P13:P22)</f>
        <v>30</v>
      </c>
      <c r="Q12" s="90">
        <f t="shared" ref="Q12" si="10">SUM(Q13:Q22)</f>
        <v>0</v>
      </c>
      <c r="R12" s="90">
        <f t="shared" ref="R12" si="11">SUM(R13:R22)</f>
        <v>20</v>
      </c>
      <c r="S12" s="88">
        <f t="shared" ref="S12" si="12">SUM(S13:S22)</f>
        <v>25</v>
      </c>
      <c r="T12" s="43">
        <f t="shared" ref="T12" si="13">SUM(T13:T22)</f>
        <v>12</v>
      </c>
      <c r="U12" s="49">
        <f>SUM(U13:U21)</f>
        <v>0</v>
      </c>
      <c r="V12" s="50">
        <f>SUM(V13:V21)</f>
        <v>0</v>
      </c>
      <c r="W12" s="50">
        <f>SUM(W13:W21)</f>
        <v>0</v>
      </c>
      <c r="X12" s="51">
        <f>SUM(X13:X21)</f>
        <v>0</v>
      </c>
      <c r="Y12" s="52">
        <f>SUM(Y13:Y21)</f>
        <v>0</v>
      </c>
      <c r="Z12" s="81"/>
    </row>
    <row r="13" spans="1:29" ht="13.5" customHeight="1" thickTop="1" thickBot="1">
      <c r="A13" s="24">
        <v>1</v>
      </c>
      <c r="B13" s="14"/>
      <c r="C13" s="25">
        <v>1</v>
      </c>
      <c r="D13" s="62" t="s">
        <v>55</v>
      </c>
      <c r="E13" s="57">
        <v>20</v>
      </c>
      <c r="F13" s="39">
        <v>10</v>
      </c>
      <c r="G13" s="39">
        <f t="shared" ref="G13:G23" si="14">tyg*SUMIF($K$6:$Y$6,"L",$K13:$Y13)</f>
        <v>0</v>
      </c>
      <c r="H13" s="93">
        <f t="shared" ref="H13:H23" si="15">tyg*SUMIF($K$6:$Y$6,"P",$K13:$Y13)</f>
        <v>0</v>
      </c>
      <c r="I13" s="40">
        <f t="shared" ref="I13:I21" si="16">SUM(E13:H13)</f>
        <v>30</v>
      </c>
      <c r="J13" s="68">
        <f t="shared" ref="J13:J23" si="17">SUMIF($K$6:$Z$6,"PE",$K13:$Z13)</f>
        <v>5</v>
      </c>
      <c r="K13" s="60">
        <v>20</v>
      </c>
      <c r="L13" s="66">
        <v>10</v>
      </c>
      <c r="M13" s="30"/>
      <c r="N13" s="31"/>
      <c r="O13" s="32">
        <v>5</v>
      </c>
      <c r="P13" s="33"/>
      <c r="Q13" s="30"/>
      <c r="R13" s="30"/>
      <c r="S13" s="31"/>
      <c r="T13" s="32"/>
      <c r="U13" s="26"/>
      <c r="V13" s="27"/>
      <c r="W13" s="30"/>
      <c r="X13" s="31"/>
      <c r="Y13" s="32"/>
      <c r="Z13" s="81"/>
      <c r="AA13" s="14"/>
      <c r="AB13" s="14"/>
      <c r="AC13" s="67"/>
    </row>
    <row r="14" spans="1:29" s="14" customFormat="1" ht="13.5" customHeight="1" thickTop="1" thickBot="1">
      <c r="A14" s="24">
        <v>1</v>
      </c>
      <c r="B14" s="9"/>
      <c r="C14" s="25">
        <v>2</v>
      </c>
      <c r="D14" s="62" t="s">
        <v>42</v>
      </c>
      <c r="E14" s="57">
        <f t="shared" ref="E13:E23" si="18">tyg*SUMIF($K$6:$Y$6,"W",$K14:$Y14)</f>
        <v>0</v>
      </c>
      <c r="F14" s="39">
        <f t="shared" ref="F13:F23" si="19">tyg*SUMIF($K$6:$Y$6,"Ć",$K14:$Y14)</f>
        <v>0</v>
      </c>
      <c r="G14" s="39">
        <f t="shared" si="14"/>
        <v>0</v>
      </c>
      <c r="H14" s="93">
        <v>10</v>
      </c>
      <c r="I14" s="40">
        <f t="shared" si="16"/>
        <v>10</v>
      </c>
      <c r="J14" s="41">
        <f t="shared" si="17"/>
        <v>1</v>
      </c>
      <c r="K14" s="76"/>
      <c r="L14" s="27"/>
      <c r="M14" s="27"/>
      <c r="N14" s="28"/>
      <c r="O14" s="19"/>
      <c r="P14" s="26"/>
      <c r="Q14" s="27"/>
      <c r="R14" s="27"/>
      <c r="S14" s="28">
        <v>10</v>
      </c>
      <c r="T14" s="19">
        <v>1</v>
      </c>
      <c r="U14" s="26"/>
      <c r="V14" s="27"/>
      <c r="W14" s="27"/>
      <c r="X14" s="28"/>
      <c r="Y14" s="19"/>
      <c r="Z14" s="81"/>
      <c r="AA14" s="9"/>
      <c r="AB14" s="9"/>
      <c r="AC14" s="9"/>
    </row>
    <row r="15" spans="1:29" ht="13.5" customHeight="1" thickTop="1" thickBot="1">
      <c r="A15" s="24">
        <v>1</v>
      </c>
      <c r="C15" s="25">
        <v>3</v>
      </c>
      <c r="D15" s="62" t="s">
        <v>44</v>
      </c>
      <c r="E15" s="57">
        <v>20</v>
      </c>
      <c r="F15" s="39">
        <v>10</v>
      </c>
      <c r="G15" s="39">
        <f t="shared" si="14"/>
        <v>0</v>
      </c>
      <c r="H15" s="93">
        <f t="shared" si="15"/>
        <v>0</v>
      </c>
      <c r="I15" s="40">
        <f t="shared" si="16"/>
        <v>30</v>
      </c>
      <c r="J15" s="68">
        <f t="shared" si="17"/>
        <v>5</v>
      </c>
      <c r="K15" s="61">
        <v>20</v>
      </c>
      <c r="L15" s="69">
        <v>10</v>
      </c>
      <c r="M15" s="27"/>
      <c r="N15" s="28"/>
      <c r="O15" s="19">
        <v>5</v>
      </c>
      <c r="P15" s="26"/>
      <c r="Q15" s="27"/>
      <c r="R15" s="27"/>
      <c r="S15" s="28"/>
      <c r="T15" s="19"/>
      <c r="U15" s="26"/>
      <c r="V15" s="27"/>
      <c r="W15" s="27"/>
      <c r="X15" s="28"/>
      <c r="Y15" s="19"/>
      <c r="Z15" s="81"/>
    </row>
    <row r="16" spans="1:29" ht="13.5" customHeight="1" thickTop="1">
      <c r="A16" s="24">
        <v>1</v>
      </c>
      <c r="C16" s="25">
        <v>4</v>
      </c>
      <c r="D16" s="63" t="s">
        <v>43</v>
      </c>
      <c r="E16" s="57">
        <v>10</v>
      </c>
      <c r="F16" s="39">
        <f t="shared" si="19"/>
        <v>0</v>
      </c>
      <c r="G16" s="39">
        <f t="shared" si="14"/>
        <v>0</v>
      </c>
      <c r="H16" s="93">
        <v>15</v>
      </c>
      <c r="I16" s="40">
        <f t="shared" si="16"/>
        <v>25</v>
      </c>
      <c r="J16" s="41">
        <f t="shared" si="17"/>
        <v>5</v>
      </c>
      <c r="K16" s="70"/>
      <c r="L16" s="27"/>
      <c r="M16" s="27"/>
      <c r="N16" s="28"/>
      <c r="O16" s="19"/>
      <c r="P16" s="26">
        <v>10</v>
      </c>
      <c r="Q16" s="27"/>
      <c r="R16" s="27"/>
      <c r="S16" s="28">
        <v>15</v>
      </c>
      <c r="T16" s="19">
        <v>5</v>
      </c>
      <c r="U16" s="26"/>
      <c r="V16" s="27"/>
      <c r="W16" s="27"/>
      <c r="X16" s="28"/>
      <c r="Y16" s="19"/>
      <c r="Z16" s="81"/>
    </row>
    <row r="17" spans="1:29" ht="13.5" customHeight="1" thickBot="1">
      <c r="A17" s="24">
        <v>1</v>
      </c>
      <c r="C17" s="25">
        <v>5</v>
      </c>
      <c r="D17" s="63" t="s">
        <v>36</v>
      </c>
      <c r="E17" s="57">
        <v>20</v>
      </c>
      <c r="F17" s="39">
        <v>10</v>
      </c>
      <c r="G17" s="39">
        <f t="shared" si="14"/>
        <v>0</v>
      </c>
      <c r="H17" s="93">
        <f t="shared" si="15"/>
        <v>0</v>
      </c>
      <c r="I17" s="40">
        <f t="shared" si="16"/>
        <v>30</v>
      </c>
      <c r="J17" s="41">
        <f t="shared" si="17"/>
        <v>4</v>
      </c>
      <c r="K17" s="71">
        <v>20</v>
      </c>
      <c r="L17" s="27">
        <v>10</v>
      </c>
      <c r="M17" s="27"/>
      <c r="N17" s="28"/>
      <c r="O17" s="19">
        <v>4</v>
      </c>
      <c r="P17" s="26"/>
      <c r="Q17" s="27"/>
      <c r="R17" s="27"/>
      <c r="S17" s="28"/>
      <c r="T17" s="19"/>
      <c r="U17" s="26"/>
      <c r="V17" s="27"/>
      <c r="W17" s="27"/>
      <c r="X17" s="28"/>
      <c r="Y17" s="19"/>
      <c r="Z17" s="81"/>
    </row>
    <row r="18" spans="1:29" ht="13.5" customHeight="1" thickTop="1" thickBot="1">
      <c r="A18" s="24">
        <v>1</v>
      </c>
      <c r="B18" s="14"/>
      <c r="C18" s="25">
        <v>6</v>
      </c>
      <c r="D18" s="63" t="s">
        <v>33</v>
      </c>
      <c r="E18" s="57">
        <v>20</v>
      </c>
      <c r="F18" s="39">
        <v>10</v>
      </c>
      <c r="G18" s="39">
        <f t="shared" si="14"/>
        <v>0</v>
      </c>
      <c r="H18" s="93">
        <f t="shared" si="15"/>
        <v>0</v>
      </c>
      <c r="I18" s="40">
        <f t="shared" si="16"/>
        <v>30</v>
      </c>
      <c r="J18" s="68">
        <f t="shared" si="17"/>
        <v>5</v>
      </c>
      <c r="K18" s="60">
        <v>20</v>
      </c>
      <c r="L18" s="66">
        <v>10</v>
      </c>
      <c r="M18" s="30"/>
      <c r="N18" s="31"/>
      <c r="O18" s="32">
        <v>5</v>
      </c>
      <c r="P18" s="73"/>
      <c r="Q18" s="30"/>
      <c r="R18" s="27"/>
      <c r="S18" s="31"/>
      <c r="T18" s="32"/>
      <c r="U18" s="33"/>
      <c r="V18" s="30"/>
      <c r="W18" s="30"/>
      <c r="X18" s="31"/>
      <c r="Y18" s="32"/>
      <c r="Z18" s="81"/>
      <c r="AA18" s="14"/>
      <c r="AB18" s="14"/>
      <c r="AC18" s="14"/>
    </row>
    <row r="19" spans="1:29" s="14" customFormat="1" ht="13.5" customHeight="1" thickTop="1">
      <c r="A19" s="24">
        <v>1</v>
      </c>
      <c r="C19" s="25">
        <v>7</v>
      </c>
      <c r="D19" s="63" t="s">
        <v>45</v>
      </c>
      <c r="E19" s="57">
        <v>20</v>
      </c>
      <c r="F19" s="39">
        <v>10</v>
      </c>
      <c r="G19" s="39">
        <f t="shared" si="14"/>
        <v>0</v>
      </c>
      <c r="H19" s="93">
        <f t="shared" si="15"/>
        <v>0</v>
      </c>
      <c r="I19" s="40">
        <f t="shared" si="16"/>
        <v>30</v>
      </c>
      <c r="J19" s="41">
        <f t="shared" si="17"/>
        <v>5</v>
      </c>
      <c r="K19" s="70">
        <v>20</v>
      </c>
      <c r="L19" s="30">
        <v>10</v>
      </c>
      <c r="M19" s="30"/>
      <c r="N19" s="31"/>
      <c r="O19" s="65">
        <v>5</v>
      </c>
      <c r="P19" s="33"/>
      <c r="Q19" s="66"/>
      <c r="R19" s="30"/>
      <c r="S19" s="31"/>
      <c r="T19" s="32"/>
      <c r="U19" s="33"/>
      <c r="V19" s="30"/>
      <c r="W19" s="30"/>
      <c r="X19" s="31"/>
      <c r="Y19" s="32"/>
      <c r="Z19" s="81"/>
    </row>
    <row r="20" spans="1:29" s="14" customFormat="1" ht="13.5" customHeight="1" thickBot="1">
      <c r="A20" s="24">
        <v>1</v>
      </c>
      <c r="B20" s="9"/>
      <c r="C20" s="25">
        <v>8</v>
      </c>
      <c r="D20" s="64" t="s">
        <v>46</v>
      </c>
      <c r="E20" s="57">
        <f t="shared" si="18"/>
        <v>0</v>
      </c>
      <c r="F20" s="39">
        <f t="shared" si="19"/>
        <v>0</v>
      </c>
      <c r="G20" s="39">
        <v>10</v>
      </c>
      <c r="H20" s="93">
        <f t="shared" si="15"/>
        <v>0</v>
      </c>
      <c r="I20" s="40">
        <f t="shared" si="16"/>
        <v>10</v>
      </c>
      <c r="J20" s="41">
        <f t="shared" si="17"/>
        <v>2</v>
      </c>
      <c r="K20" s="33"/>
      <c r="L20" s="30"/>
      <c r="M20" s="30"/>
      <c r="N20" s="31"/>
      <c r="O20" s="32"/>
      <c r="P20" s="74"/>
      <c r="Q20" s="30"/>
      <c r="R20" s="30">
        <v>10</v>
      </c>
      <c r="S20" s="31"/>
      <c r="T20" s="32">
        <v>2</v>
      </c>
      <c r="U20" s="33"/>
      <c r="V20" s="30"/>
      <c r="W20" s="30"/>
      <c r="X20" s="31"/>
      <c r="Y20" s="32"/>
      <c r="Z20" s="81"/>
      <c r="AA20" s="9"/>
      <c r="AB20" s="9"/>
      <c r="AC20" s="9"/>
    </row>
    <row r="21" spans="1:29" ht="13.5" customHeight="1" thickTop="1" thickBot="1">
      <c r="A21" s="24">
        <v>1</v>
      </c>
      <c r="B21" s="14"/>
      <c r="C21" s="25">
        <v>9</v>
      </c>
      <c r="D21" s="64" t="s">
        <v>47</v>
      </c>
      <c r="E21" s="57">
        <v>20</v>
      </c>
      <c r="F21" s="39">
        <f t="shared" si="19"/>
        <v>0</v>
      </c>
      <c r="G21" s="39">
        <v>10</v>
      </c>
      <c r="H21" s="93">
        <f t="shared" si="15"/>
        <v>0</v>
      </c>
      <c r="I21" s="40">
        <f t="shared" si="16"/>
        <v>30</v>
      </c>
      <c r="J21" s="41">
        <f t="shared" si="17"/>
        <v>4</v>
      </c>
      <c r="K21" s="34"/>
      <c r="L21" s="30"/>
      <c r="M21" s="30"/>
      <c r="N21" s="31"/>
      <c r="O21" s="65"/>
      <c r="P21" s="60">
        <v>20</v>
      </c>
      <c r="Q21" s="66"/>
      <c r="R21" s="30">
        <v>10</v>
      </c>
      <c r="S21" s="31"/>
      <c r="T21" s="32">
        <v>4</v>
      </c>
      <c r="U21" s="33"/>
      <c r="V21" s="30"/>
      <c r="W21" s="30"/>
      <c r="X21" s="31"/>
      <c r="Y21" s="32"/>
      <c r="Z21" s="81"/>
      <c r="AA21" s="14"/>
      <c r="AB21" s="14"/>
      <c r="AC21" s="14"/>
    </row>
    <row r="22" spans="1:29" ht="13.5" customHeight="1" thickTop="1" thickBot="1">
      <c r="A22" s="24"/>
      <c r="B22" s="14"/>
      <c r="C22" s="25">
        <v>10</v>
      </c>
      <c r="D22" s="64" t="s">
        <v>48</v>
      </c>
      <c r="E22" s="57">
        <f t="shared" si="18"/>
        <v>0</v>
      </c>
      <c r="F22" s="39">
        <f t="shared" si="19"/>
        <v>0</v>
      </c>
      <c r="G22" s="39">
        <v>20</v>
      </c>
      <c r="H22" s="93">
        <f t="shared" si="15"/>
        <v>0</v>
      </c>
      <c r="I22" s="40">
        <f t="shared" ref="I22:I23" si="20">SUM(E22:H22)</f>
        <v>20</v>
      </c>
      <c r="J22" s="41">
        <f t="shared" si="17"/>
        <v>2</v>
      </c>
      <c r="K22" s="34"/>
      <c r="L22" s="30"/>
      <c r="M22" s="30">
        <v>20</v>
      </c>
      <c r="N22" s="31"/>
      <c r="O22" s="65">
        <v>2</v>
      </c>
      <c r="P22" s="73"/>
      <c r="Q22" s="66"/>
      <c r="R22" s="30"/>
      <c r="S22" s="31"/>
      <c r="T22" s="32"/>
      <c r="U22" s="33"/>
      <c r="V22" s="30"/>
      <c r="W22" s="30"/>
      <c r="X22" s="31"/>
      <c r="Y22" s="32"/>
      <c r="Z22" s="81"/>
      <c r="AA22" s="14"/>
      <c r="AB22" s="14"/>
      <c r="AC22" s="14"/>
    </row>
    <row r="23" spans="1:29" ht="13.5" customHeight="1" thickTop="1" thickBot="1">
      <c r="A23" s="24"/>
      <c r="B23" s="14"/>
      <c r="C23" s="128" t="s">
        <v>50</v>
      </c>
      <c r="D23" s="129"/>
      <c r="E23" s="79">
        <f>K23+P23+U23</f>
        <v>85</v>
      </c>
      <c r="F23" s="91">
        <f>L23+Q23+V23</f>
        <v>50</v>
      </c>
      <c r="G23" s="91">
        <f>M23+R23+W23</f>
        <v>20</v>
      </c>
      <c r="H23" s="96">
        <f>N23+S23+X23</f>
        <v>15</v>
      </c>
      <c r="I23" s="48">
        <f>SUM(E23:H23)</f>
        <v>170</v>
      </c>
      <c r="J23" s="45">
        <f t="shared" si="17"/>
        <v>19</v>
      </c>
      <c r="K23" s="45"/>
      <c r="L23" s="46"/>
      <c r="M23" s="50">
        <f>SUM(M24:M27)</f>
        <v>0</v>
      </c>
      <c r="N23" s="47">
        <f>SUM(N24:N27)</f>
        <v>0</v>
      </c>
      <c r="O23" s="79"/>
      <c r="P23" s="80">
        <v>35</v>
      </c>
      <c r="Q23" s="78">
        <v>20</v>
      </c>
      <c r="R23" s="46"/>
      <c r="S23" s="47">
        <v>15</v>
      </c>
      <c r="T23" s="48">
        <v>11</v>
      </c>
      <c r="U23" s="80">
        <v>50</v>
      </c>
      <c r="V23" s="46">
        <v>30</v>
      </c>
      <c r="W23" s="46">
        <v>20</v>
      </c>
      <c r="X23" s="46"/>
      <c r="Y23" s="48">
        <v>8</v>
      </c>
      <c r="Z23" s="81"/>
      <c r="AA23" s="14"/>
      <c r="AB23" s="14"/>
      <c r="AC23" s="14"/>
    </row>
    <row r="24" spans="1:29" s="14" customFormat="1" ht="13.5" customHeight="1" thickTop="1">
      <c r="A24" s="24">
        <v>2</v>
      </c>
      <c r="B24" s="9"/>
      <c r="C24" s="128" t="s">
        <v>49</v>
      </c>
      <c r="D24" s="129"/>
      <c r="E24" s="43">
        <f t="shared" ref="E24:Y24" si="21">SUM(E25:E27)</f>
        <v>0</v>
      </c>
      <c r="F24" s="35">
        <f>SUM(F25:F27)</f>
        <v>0</v>
      </c>
      <c r="G24" s="90">
        <f t="shared" si="21"/>
        <v>0</v>
      </c>
      <c r="H24" s="100">
        <f t="shared" si="21"/>
        <v>25</v>
      </c>
      <c r="I24" s="44">
        <f t="shared" si="21"/>
        <v>25</v>
      </c>
      <c r="J24" s="48">
        <f t="shared" si="21"/>
        <v>24</v>
      </c>
      <c r="K24" s="45">
        <f t="shared" si="21"/>
        <v>0</v>
      </c>
      <c r="L24" s="46">
        <f t="shared" si="21"/>
        <v>0</v>
      </c>
      <c r="M24" s="50">
        <f t="shared" si="21"/>
        <v>0</v>
      </c>
      <c r="N24" s="47">
        <f t="shared" si="21"/>
        <v>0</v>
      </c>
      <c r="O24" s="48">
        <f t="shared" si="21"/>
        <v>0</v>
      </c>
      <c r="P24" s="77">
        <f t="shared" si="21"/>
        <v>0</v>
      </c>
      <c r="Q24" s="46">
        <f t="shared" si="21"/>
        <v>0</v>
      </c>
      <c r="R24" s="46">
        <f t="shared" si="21"/>
        <v>0</v>
      </c>
      <c r="S24" s="47">
        <f t="shared" si="21"/>
        <v>10</v>
      </c>
      <c r="T24" s="48">
        <f t="shared" si="21"/>
        <v>2</v>
      </c>
      <c r="U24" s="47">
        <f t="shared" si="21"/>
        <v>0</v>
      </c>
      <c r="V24" s="47">
        <f t="shared" si="21"/>
        <v>0</v>
      </c>
      <c r="W24" s="47">
        <f t="shared" si="21"/>
        <v>0</v>
      </c>
      <c r="X24" s="47">
        <f t="shared" si="21"/>
        <v>15</v>
      </c>
      <c r="Y24" s="48">
        <f t="shared" si="21"/>
        <v>22</v>
      </c>
      <c r="Z24" s="81"/>
      <c r="AA24" s="9"/>
      <c r="AB24" s="9"/>
      <c r="AC24" s="9"/>
    </row>
    <row r="25" spans="1:29" ht="13.5" customHeight="1">
      <c r="A25" s="24">
        <v>1</v>
      </c>
      <c r="B25" s="14"/>
      <c r="C25" s="25">
        <v>1</v>
      </c>
      <c r="D25" s="25" t="s">
        <v>51</v>
      </c>
      <c r="E25" s="57">
        <f>tyg*SUMIF($K$6:$Y$6,"W",$K25:$Y25)</f>
        <v>0</v>
      </c>
      <c r="F25" s="39">
        <f>tyg*SUMIF($K$6:$Y$6,"Ć",$K25:$Y25)</f>
        <v>0</v>
      </c>
      <c r="G25" s="39">
        <f>tyg*SUMIF($K$6:$Y$6,"L",$K25:$Y25)</f>
        <v>0</v>
      </c>
      <c r="H25" s="97">
        <f>N25+S25+X25</f>
        <v>10</v>
      </c>
      <c r="I25" s="40">
        <f>SUM(E25:H25)</f>
        <v>10</v>
      </c>
      <c r="J25" s="68">
        <f>SUMIF($K$6:$Y$6,"PE",$K25:$Y25)</f>
        <v>2</v>
      </c>
      <c r="K25" s="26"/>
      <c r="L25" s="69"/>
      <c r="M25" s="27"/>
      <c r="N25" s="28"/>
      <c r="O25" s="32"/>
      <c r="P25" s="71"/>
      <c r="Q25" s="27"/>
      <c r="R25" s="27"/>
      <c r="S25" s="28">
        <v>10</v>
      </c>
      <c r="T25" s="19">
        <v>2</v>
      </c>
      <c r="U25" s="26"/>
      <c r="V25" s="27"/>
      <c r="W25" s="27"/>
      <c r="X25" s="28"/>
      <c r="Y25" s="19"/>
      <c r="Z25" s="81"/>
      <c r="AA25" s="14"/>
      <c r="AB25" s="14"/>
      <c r="AC25" s="14"/>
    </row>
    <row r="26" spans="1:29" s="14" customFormat="1" ht="13.5" customHeight="1">
      <c r="A26" s="24">
        <v>1</v>
      </c>
      <c r="B26" s="9"/>
      <c r="C26" s="25">
        <v>2</v>
      </c>
      <c r="D26" s="25" t="s">
        <v>52</v>
      </c>
      <c r="E26" s="57">
        <f>tyg*SUMIF($K$6:$Y$6,"W",$K26:$Y26)</f>
        <v>0</v>
      </c>
      <c r="F26" s="39">
        <f>tyg*SUMIF($K$6:$Y$6,"Ć",$K26:$Y26)</f>
        <v>0</v>
      </c>
      <c r="G26" s="39">
        <f>tyg*SUMIF($K$6:$Y$6,"L",$K26:$Y26)</f>
        <v>0</v>
      </c>
      <c r="H26" s="97">
        <f>N26+S26+X26</f>
        <v>15</v>
      </c>
      <c r="I26" s="40">
        <f>SUM(E26:H26)</f>
        <v>15</v>
      </c>
      <c r="J26" s="41">
        <f>SUMIF($K$6:$Y$6,"PE",$K26:$Y26)</f>
        <v>2</v>
      </c>
      <c r="K26" s="69"/>
      <c r="L26" s="30"/>
      <c r="M26" s="30"/>
      <c r="N26" s="31"/>
      <c r="O26" s="65"/>
      <c r="P26" s="73"/>
      <c r="Q26" s="66"/>
      <c r="R26" s="30"/>
      <c r="S26" s="31"/>
      <c r="T26" s="32"/>
      <c r="U26" s="33"/>
      <c r="V26" s="30"/>
      <c r="W26" s="30"/>
      <c r="X26" s="31">
        <v>15</v>
      </c>
      <c r="Y26" s="32">
        <v>2</v>
      </c>
      <c r="Z26" s="81"/>
      <c r="AA26" s="9"/>
      <c r="AB26" s="9"/>
      <c r="AC26" s="9"/>
    </row>
    <row r="27" spans="1:29" ht="13.5" customHeight="1">
      <c r="A27" s="24">
        <v>2</v>
      </c>
      <c r="C27" s="25">
        <v>3</v>
      </c>
      <c r="D27" s="29" t="s">
        <v>53</v>
      </c>
      <c r="E27" s="57">
        <f>tyg*SUMIF($K$6:$Y$6,"W",$K27:$Y27)</f>
        <v>0</v>
      </c>
      <c r="F27" s="108">
        <f>tyg*SUMIF($K$6:$Y$6,"Ć",$K27:$Y27)</f>
        <v>0</v>
      </c>
      <c r="G27" s="39">
        <f>tyg*SUMIF($K$6:$Y$6,"L",$K27:$Y27)</f>
        <v>0</v>
      </c>
      <c r="H27" s="97">
        <f>tyg*SUMIF($K$6:$Y$6,"P",$K27:$Y27)</f>
        <v>0</v>
      </c>
      <c r="I27" s="99">
        <f>SUM(E27:H27)</f>
        <v>0</v>
      </c>
      <c r="J27" s="41">
        <f>SUMIF($K$6:$Y$6,"PE",$K27:$Y27)</f>
        <v>20</v>
      </c>
      <c r="K27" s="71"/>
      <c r="L27" s="27"/>
      <c r="M27" s="27"/>
      <c r="N27" s="28"/>
      <c r="O27" s="72"/>
      <c r="P27" s="71"/>
      <c r="Q27" s="69"/>
      <c r="R27" s="27"/>
      <c r="S27" s="28"/>
      <c r="T27" s="32"/>
      <c r="U27" s="26"/>
      <c r="V27" s="27"/>
      <c r="W27" s="27"/>
      <c r="X27" s="28"/>
      <c r="Y27" s="19">
        <v>20</v>
      </c>
      <c r="Z27" s="81"/>
    </row>
    <row r="28" spans="1:29" ht="13.5" customHeight="1">
      <c r="A28" s="24">
        <v>2</v>
      </c>
      <c r="C28" s="130" t="s">
        <v>25</v>
      </c>
      <c r="D28" s="131"/>
      <c r="E28" s="53">
        <f>E24+E23+E12+E7</f>
        <v>235</v>
      </c>
      <c r="F28" s="53">
        <f t="shared" ref="F28:H28" si="22">F24+F23+F12+F7</f>
        <v>130</v>
      </c>
      <c r="G28" s="53">
        <f t="shared" si="22"/>
        <v>60</v>
      </c>
      <c r="H28" s="53">
        <f t="shared" si="22"/>
        <v>75</v>
      </c>
      <c r="I28" s="121">
        <f>I24+I23+I12+I7</f>
        <v>500</v>
      </c>
      <c r="J28" s="123">
        <f>J24+J23+J12+J7</f>
        <v>90</v>
      </c>
      <c r="K28" s="58">
        <f>K24+K23+K12+K7</f>
        <v>110</v>
      </c>
      <c r="L28" s="58">
        <f t="shared" ref="L28:N28" si="23">L24+L23+L12+L7</f>
        <v>65</v>
      </c>
      <c r="M28" s="58">
        <f t="shared" si="23"/>
        <v>20</v>
      </c>
      <c r="N28" s="58">
        <f t="shared" si="23"/>
        <v>0</v>
      </c>
      <c r="O28" s="121">
        <f>O24+O23+O12+O7</f>
        <v>30</v>
      </c>
      <c r="P28" s="58">
        <f>P24+P23+P12+P7</f>
        <v>75</v>
      </c>
      <c r="Q28" s="58">
        <f t="shared" ref="Q28:S28" si="24">Q24+Q23+Q12+Q7</f>
        <v>35</v>
      </c>
      <c r="R28" s="58">
        <f t="shared" si="24"/>
        <v>20</v>
      </c>
      <c r="S28" s="58">
        <f t="shared" si="24"/>
        <v>60</v>
      </c>
      <c r="T28" s="121">
        <f>T24+T23+T12+T7</f>
        <v>30</v>
      </c>
      <c r="U28" s="58">
        <f>U24+U23+U12+U7</f>
        <v>50</v>
      </c>
      <c r="V28" s="58">
        <f t="shared" ref="V28:X28" si="25">V24+V23+V12+V7</f>
        <v>30</v>
      </c>
      <c r="W28" s="58">
        <f t="shared" si="25"/>
        <v>20</v>
      </c>
      <c r="X28" s="58">
        <f t="shared" si="25"/>
        <v>15</v>
      </c>
      <c r="Y28" s="121">
        <f>Y24+Y23+Y12+Y7</f>
        <v>30</v>
      </c>
      <c r="Z28" s="81"/>
    </row>
    <row r="29" spans="1:29" ht="13.5" customHeight="1">
      <c r="C29" s="132"/>
      <c r="D29" s="133"/>
      <c r="E29" s="118"/>
      <c r="F29" s="119"/>
      <c r="G29" s="119"/>
      <c r="H29" s="119"/>
      <c r="I29" s="122"/>
      <c r="J29" s="124"/>
      <c r="K29" s="118">
        <f>SUM(K28:N28)</f>
        <v>195</v>
      </c>
      <c r="L29" s="119"/>
      <c r="M29" s="119"/>
      <c r="N29" s="120"/>
      <c r="O29" s="122"/>
      <c r="P29" s="118">
        <f>SUM(P28:S28)</f>
        <v>190</v>
      </c>
      <c r="Q29" s="119"/>
      <c r="R29" s="119"/>
      <c r="S29" s="120"/>
      <c r="T29" s="122"/>
      <c r="U29" s="118">
        <f>SUM(U28:X28)</f>
        <v>115</v>
      </c>
      <c r="V29" s="119"/>
      <c r="W29" s="119"/>
      <c r="X29" s="120"/>
      <c r="Y29" s="122"/>
      <c r="Z29" s="81"/>
    </row>
    <row r="30" spans="1:29" ht="13.5" customHeight="1">
      <c r="C30" s="116" t="s">
        <v>29</v>
      </c>
      <c r="D30" s="117"/>
      <c r="E30" s="55">
        <f>SUM(K30:Y30)</f>
        <v>9</v>
      </c>
      <c r="J30" s="54"/>
      <c r="K30" s="20">
        <v>3</v>
      </c>
      <c r="P30" s="20">
        <v>3</v>
      </c>
      <c r="U30" s="20">
        <v>3</v>
      </c>
      <c r="Z30" s="81"/>
    </row>
    <row r="31" spans="1:29" ht="13.5" customHeight="1">
      <c r="E31" s="36">
        <f>E28/I28*100</f>
        <v>47</v>
      </c>
      <c r="F31" s="36">
        <f>F28/I28*100</f>
        <v>26</v>
      </c>
      <c r="G31" s="37">
        <f>G28/I28*100</f>
        <v>12</v>
      </c>
      <c r="H31" s="37">
        <f>H28/I28*100</f>
        <v>15</v>
      </c>
      <c r="I31" s="38">
        <f>SUM(E31:H31)</f>
        <v>100</v>
      </c>
      <c r="K31" s="109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9">
      <c r="C32" s="9" t="s">
        <v>56</v>
      </c>
    </row>
    <row r="35" spans="3:3">
      <c r="C35" s="86"/>
    </row>
  </sheetData>
  <mergeCells count="24">
    <mergeCell ref="E29:H29"/>
    <mergeCell ref="I28:I29"/>
    <mergeCell ref="X2:Z2"/>
    <mergeCell ref="X3:Z3"/>
    <mergeCell ref="C5:C6"/>
    <mergeCell ref="C12:D12"/>
    <mergeCell ref="C7:D7"/>
    <mergeCell ref="C23:D23"/>
    <mergeCell ref="K31:Z31"/>
    <mergeCell ref="U5:Y5"/>
    <mergeCell ref="D5:D6"/>
    <mergeCell ref="C30:D30"/>
    <mergeCell ref="P29:S29"/>
    <mergeCell ref="T28:T29"/>
    <mergeCell ref="U29:X29"/>
    <mergeCell ref="Y28:Y29"/>
    <mergeCell ref="K5:O5"/>
    <mergeCell ref="J28:J29"/>
    <mergeCell ref="P5:T5"/>
    <mergeCell ref="E5:J5"/>
    <mergeCell ref="O28:O29"/>
    <mergeCell ref="C24:D24"/>
    <mergeCell ref="C28:D29"/>
    <mergeCell ref="K29:N29"/>
  </mergeCells>
  <phoneticPr fontId="0" type="noConversion"/>
  <conditionalFormatting sqref="K30 P30 U30">
    <cfRule type="cellIs" dxfId="4" priority="4" stopIfTrue="1" operator="greaterThan">
      <formula>egz_s</formula>
    </cfRule>
    <cfRule type="cellIs" dxfId="3" priority="5" stopIfTrue="1" operator="greaterThan">
      <formula>egz_r-P$30</formula>
    </cfRule>
  </conditionalFormatting>
  <conditionalFormatting sqref="K29:N29 U29:X29 P29:S29">
    <cfRule type="cellIs" dxfId="2" priority="6" stopIfTrue="1" operator="greaterThan">
      <formula>max_t</formula>
    </cfRule>
  </conditionalFormatting>
  <conditionalFormatting sqref="O28 Y28 T28">
    <cfRule type="cellIs" dxfId="1" priority="7" stopIfTrue="1" operator="notEqual">
      <formula>ECTS_s</formula>
    </cfRule>
  </conditionalFormatting>
  <conditionalFormatting sqref="I28:I29 O28:O29 T28:T29 Y28:Y29">
    <cfRule type="cellIs" dxfId="0" priority="8" stopIfTrue="1" operator="notBetween">
      <formula>min_st*tyg</formula>
      <formula>tyg*max_st</formula>
    </cfRule>
  </conditionalFormatting>
  <dataValidations count="2">
    <dataValidation type="decimal"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8:Y11 K13:Y22 K25:Y27">
      <formula1>0</formula1>
      <formula2>30</formula2>
    </dataValidation>
    <dataValidation allowBlank="1" showInputMessage="1" showErrorMessage="1" errorTitle="Kontrola poprawności danych" error="Komórka arkusza zawiera regułę sprawdzającą poprawność danych._x000a_Dopuszczalne są tylko liczby całkowite z przedziału od 0 do 9._x000a_Jeżeli chcesz usunąć regułę wybierz polecenie:_x000a_[ Dane | Sprawdzanie poprawności]" sqref="K28:N29 U28:X29 P28:S29"/>
  </dataValidations>
  <printOptions horizontalCentered="1"/>
  <pageMargins left="0.39370078740157483" right="0.39370078740157483" top="0.55118110236220474" bottom="0.39370078740157483" header="0.51181102362204722" footer="0.51181102362204722"/>
  <pageSetup paperSize="9" orientation="landscape" r:id="rId1"/>
  <headerFooter alignWithMargins="0"/>
  <cellWatches>
    <cellWatch r="O28"/>
  </cellWatches>
  <drawing r:id="rId2"/>
  <legacyDrawing r:id="rId3"/>
  <controls>
    <mc:AlternateContent xmlns:mc="http://schemas.openxmlformats.org/markup-compatibility/2006">
      <mc:Choice Requires="x14">
        <control shapeId="1046" r:id="rId4" name="CommandButton4">
          <controlPr defaultSize="0" print="0" autoLine="0" r:id="rId5">
            <anchor moveWithCells="1">
              <from>
                <xdr:col>1</xdr:col>
                <xdr:colOff>0</xdr:colOff>
                <xdr:row>4</xdr:row>
                <xdr:rowOff>47625</xdr:rowOff>
              </from>
              <to>
                <xdr:col>3</xdr:col>
                <xdr:colOff>200025</xdr:colOff>
                <xdr:row>5</xdr:row>
                <xdr:rowOff>161925</xdr:rowOff>
              </to>
            </anchor>
          </controlPr>
        </control>
      </mc:Choice>
      <mc:Fallback>
        <control shapeId="1046" r:id="rId4" name="CommandButton4"/>
      </mc:Fallback>
    </mc:AlternateContent>
    <mc:AlternateContent xmlns:mc="http://schemas.openxmlformats.org/markup-compatibility/2006">
      <mc:Choice Requires="x14">
        <control shapeId="1045" r:id="rId6" name="CommandButton3">
          <controlPr defaultSize="0" print="0" autoLine="0" r:id="rId7">
            <anchor moveWithCells="1">
              <from>
                <xdr:col>1</xdr:col>
                <xdr:colOff>0</xdr:colOff>
                <xdr:row>1</xdr:row>
                <xdr:rowOff>95250</xdr:rowOff>
              </from>
              <to>
                <xdr:col>3</xdr:col>
                <xdr:colOff>200025</xdr:colOff>
                <xdr:row>2</xdr:row>
                <xdr:rowOff>180975</xdr:rowOff>
              </to>
            </anchor>
          </controlPr>
        </control>
      </mc:Choice>
      <mc:Fallback>
        <control shapeId="1045" r:id="rId6" name="CommandButton3"/>
      </mc:Fallback>
    </mc:AlternateContent>
    <mc:AlternateContent xmlns:mc="http://schemas.openxmlformats.org/markup-compatibility/2006">
      <mc:Choice Requires="x14">
        <control shapeId="1044" r:id="rId8" name="CommandButton2">
          <controlPr defaultSize="0" print="0" autoLine="0" r:id="rId9">
            <anchor moveWithCells="1">
              <from>
                <xdr:col>1</xdr:col>
                <xdr:colOff>0</xdr:colOff>
                <xdr:row>0</xdr:row>
                <xdr:rowOff>9525</xdr:rowOff>
              </from>
              <to>
                <xdr:col>3</xdr:col>
                <xdr:colOff>200025</xdr:colOff>
                <xdr:row>1</xdr:row>
                <xdr:rowOff>95250</xdr:rowOff>
              </to>
            </anchor>
          </controlPr>
        </control>
      </mc:Choice>
      <mc:Fallback>
        <control shapeId="1044" r:id="rId8" name="CommandButton2"/>
      </mc:Fallback>
    </mc:AlternateContent>
    <mc:AlternateContent xmlns:mc="http://schemas.openxmlformats.org/markup-compatibility/2006">
      <mc:Choice Requires="x14">
        <control shapeId="1043" r:id="rId10" name="CommandButton1">
          <controlPr defaultSize="0" print="0" autoLine="0" r:id="rId11">
            <anchor moveWithCells="1">
              <from>
                <xdr:col>1</xdr:col>
                <xdr:colOff>0</xdr:colOff>
                <xdr:row>2</xdr:row>
                <xdr:rowOff>180975</xdr:rowOff>
              </from>
              <to>
                <xdr:col>3</xdr:col>
                <xdr:colOff>200025</xdr:colOff>
                <xdr:row>4</xdr:row>
                <xdr:rowOff>47625</xdr:rowOff>
              </to>
            </anchor>
          </controlPr>
        </control>
      </mc:Choice>
      <mc:Fallback>
        <control shapeId="1043" r:id="rId10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D11"/>
  <sheetViews>
    <sheetView showGridLines="0" workbookViewId="0">
      <selection activeCell="I24" sqref="I24"/>
    </sheetView>
  </sheetViews>
  <sheetFormatPr defaultRowHeight="15"/>
  <cols>
    <col min="1" max="1" width="3.85546875" style="1" customWidth="1"/>
    <col min="2" max="2" width="53.42578125" style="1" bestFit="1" customWidth="1"/>
    <col min="3" max="3" width="5.5703125" style="1" customWidth="1"/>
    <col min="4" max="16384" width="9.140625" style="1"/>
  </cols>
  <sheetData>
    <row r="2" spans="2:4" ht="15.75">
      <c r="B2" s="137" t="s">
        <v>15</v>
      </c>
      <c r="C2" s="137"/>
    </row>
    <row r="4" spans="2:4" ht="20.25" customHeight="1">
      <c r="B4" s="2" t="s">
        <v>9</v>
      </c>
      <c r="C4" s="3">
        <v>15</v>
      </c>
      <c r="D4" s="7" t="s">
        <v>17</v>
      </c>
    </row>
    <row r="5" spans="2:4" ht="20.25" customHeight="1">
      <c r="B5" s="6" t="s">
        <v>16</v>
      </c>
      <c r="C5" s="4">
        <v>32</v>
      </c>
      <c r="D5" s="7" t="s">
        <v>18</v>
      </c>
    </row>
    <row r="6" spans="2:4" ht="20.25" customHeight="1">
      <c r="B6" s="6" t="s">
        <v>10</v>
      </c>
      <c r="C6" s="4">
        <v>300</v>
      </c>
      <c r="D6" s="7" t="s">
        <v>22</v>
      </c>
    </row>
    <row r="7" spans="2:4" ht="20.25" customHeight="1">
      <c r="B7" s="6" t="s">
        <v>11</v>
      </c>
      <c r="C7" s="4">
        <v>350</v>
      </c>
      <c r="D7" s="7" t="s">
        <v>23</v>
      </c>
    </row>
    <row r="8" spans="2:4" ht="20.25" customHeight="1">
      <c r="B8" s="6" t="s">
        <v>12</v>
      </c>
      <c r="C8" s="4">
        <v>6</v>
      </c>
      <c r="D8" s="7" t="s">
        <v>19</v>
      </c>
    </row>
    <row r="9" spans="2:4" ht="20.25" customHeight="1">
      <c r="B9" s="6" t="s">
        <v>13</v>
      </c>
      <c r="C9" s="4">
        <v>7</v>
      </c>
      <c r="D9" s="7" t="s">
        <v>20</v>
      </c>
    </row>
    <row r="10" spans="2:4" ht="20.25" customHeight="1">
      <c r="B10" s="6" t="s">
        <v>14</v>
      </c>
      <c r="C10" s="4">
        <v>10</v>
      </c>
      <c r="D10" s="7" t="s">
        <v>21</v>
      </c>
    </row>
    <row r="11" spans="2:4" ht="20.25" customHeight="1">
      <c r="B11" s="8" t="s">
        <v>31</v>
      </c>
      <c r="C11" s="5">
        <v>30</v>
      </c>
      <c r="D11" s="7" t="s">
        <v>32</v>
      </c>
    </row>
  </sheetData>
  <mergeCells count="1">
    <mergeCell ref="B2:C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12</vt:i4>
      </vt:variant>
    </vt:vector>
  </HeadingPairs>
  <TitlesOfParts>
    <vt:vector size="15" baseType="lpstr">
      <vt:lpstr>Kierunek</vt:lpstr>
      <vt:lpstr>P</vt:lpstr>
      <vt:lpstr>Arkusz2</vt:lpstr>
      <vt:lpstr>druk_kier</vt:lpstr>
      <vt:lpstr>druk_podst</vt:lpstr>
      <vt:lpstr>ECTS_r</vt:lpstr>
      <vt:lpstr>ECTS_s</vt:lpstr>
      <vt:lpstr>egz_r</vt:lpstr>
      <vt:lpstr>egz_s</vt:lpstr>
      <vt:lpstr>max_11</vt:lpstr>
      <vt:lpstr>max_st</vt:lpstr>
      <vt:lpstr>max_t</vt:lpstr>
      <vt:lpstr>min_st</vt:lpstr>
      <vt:lpstr>Kierunek!Obszar_wydruku</vt:lpstr>
      <vt:lpstr>tyg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2012-09-14T19:06:57Z</dcterms:created>
  <dcterms:modified xsi:type="dcterms:W3CDTF">2019-06-04T13:00:52Z</dcterms:modified>
</cp:coreProperties>
</file>